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CHAMPION FOOTWEAR" sheetId="1" r:id="rId1"/>
  </sheets>
  <definedNames>
    <definedName name="_xlnm._FilterDatabase" localSheetId="0" hidden="1">'CHAMPION FOOTWEAR'!$A$1:$AE$31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S2" i="1"/>
  <c r="P3" i="1"/>
  <c r="S3" i="1"/>
  <c r="P4" i="1"/>
  <c r="AB4" i="1" s="1"/>
  <c r="AE4" i="1" s="1"/>
  <c r="P5" i="1"/>
  <c r="S5" i="1"/>
  <c r="P6" i="1"/>
  <c r="AB6" i="1" s="1"/>
  <c r="AE6" i="1" s="1"/>
  <c r="P7" i="1"/>
  <c r="AB7" i="1"/>
  <c r="AE7" i="1" s="1"/>
  <c r="P8" i="1"/>
  <c r="AB8" i="1" s="1"/>
  <c r="AE8" i="1" s="1"/>
  <c r="P9" i="1"/>
  <c r="S9" i="1"/>
  <c r="AB9" i="1"/>
  <c r="AE9" i="1" s="1"/>
  <c r="AB10" i="1"/>
  <c r="P11" i="1"/>
  <c r="AB11" i="1"/>
  <c r="AE11" i="1" s="1"/>
  <c r="P12" i="1"/>
  <c r="Q12" i="1"/>
  <c r="R12" i="1"/>
  <c r="S12" i="1"/>
  <c r="T12" i="1"/>
  <c r="U12" i="1"/>
  <c r="V12" i="1"/>
  <c r="P13" i="1"/>
  <c r="AB13" i="1" s="1"/>
  <c r="AE13" i="1" s="1"/>
  <c r="S13" i="1"/>
  <c r="AB14" i="1"/>
  <c r="AE14" i="1" s="1"/>
  <c r="T15" i="1"/>
  <c r="AB15" i="1"/>
  <c r="AE15" i="1" s="1"/>
  <c r="V16" i="1"/>
  <c r="AB16" i="1" s="1"/>
  <c r="AE16" i="1" s="1"/>
  <c r="T17" i="1"/>
  <c r="U17" i="1"/>
  <c r="AB18" i="1"/>
  <c r="AE18" i="1" s="1"/>
  <c r="T19" i="1"/>
  <c r="U19" i="1"/>
  <c r="AB19" i="1"/>
  <c r="AE19" i="1" s="1"/>
  <c r="AB20" i="1"/>
  <c r="AE20" i="1" s="1"/>
  <c r="T21" i="1"/>
  <c r="U21" i="1"/>
  <c r="V21" i="1"/>
  <c r="W21" i="1"/>
  <c r="Y21" i="1"/>
  <c r="Z21" i="1"/>
  <c r="AB22" i="1"/>
  <c r="AE22" i="1" s="1"/>
  <c r="T23" i="1"/>
  <c r="AB23" i="1" s="1"/>
  <c r="AE23" i="1" s="1"/>
  <c r="V23" i="1"/>
  <c r="AB24" i="1"/>
  <c r="AE24" i="1" s="1"/>
  <c r="T25" i="1"/>
  <c r="AB25" i="1" s="1"/>
  <c r="AE25" i="1" s="1"/>
  <c r="U25" i="1"/>
  <c r="V25" i="1"/>
  <c r="M26" i="1"/>
  <c r="AB26" i="1" s="1"/>
  <c r="AE26" i="1" s="1"/>
  <c r="R26" i="1"/>
  <c r="M27" i="1"/>
  <c r="R27" i="1"/>
  <c r="AB27" i="1"/>
  <c r="M28" i="1"/>
  <c r="Q28" i="1"/>
  <c r="AB29" i="1"/>
  <c r="Q30" i="1"/>
  <c r="AB30" i="1" s="1"/>
  <c r="AE30" i="1" s="1"/>
  <c r="AE29" i="1"/>
  <c r="AE27" i="1"/>
  <c r="AE10" i="1"/>
  <c r="AB28" i="1" l="1"/>
  <c r="AE28" i="1" s="1"/>
  <c r="AB3" i="1"/>
  <c r="AE3" i="1" s="1"/>
  <c r="AB5" i="1"/>
  <c r="AE5" i="1" s="1"/>
  <c r="AB2" i="1"/>
  <c r="AE2" i="1" s="1"/>
  <c r="AB12" i="1"/>
  <c r="AE12" i="1" s="1"/>
  <c r="AB17" i="1"/>
  <c r="AE17" i="1" s="1"/>
  <c r="AB21" i="1"/>
  <c r="AE21" i="1" s="1"/>
  <c r="AB31" i="1"/>
</calcChain>
</file>

<file path=xl/sharedStrings.xml><?xml version="1.0" encoding="utf-8"?>
<sst xmlns="http://schemas.openxmlformats.org/spreadsheetml/2006/main" count="341" uniqueCount="123">
  <si>
    <t>Wh</t>
  </si>
  <si>
    <t>Location</t>
  </si>
  <si>
    <t>Class</t>
  </si>
  <si>
    <t>Category</t>
  </si>
  <si>
    <t>Line</t>
  </si>
  <si>
    <t>Photo</t>
  </si>
  <si>
    <t>Style</t>
  </si>
  <si>
    <t>Description</t>
  </si>
  <si>
    <t>Color</t>
  </si>
  <si>
    <t>stylecolor</t>
  </si>
  <si>
    <t>Color Descr</t>
  </si>
  <si>
    <t>RETAIL PRICE</t>
  </si>
  <si>
    <t>4+</t>
  </si>
  <si>
    <t>5+</t>
  </si>
  <si>
    <t>6+</t>
  </si>
  <si>
    <t>8+</t>
  </si>
  <si>
    <t>9+</t>
  </si>
  <si>
    <t>10+</t>
  </si>
  <si>
    <t>TOTAL</t>
  </si>
  <si>
    <t>lot assortment</t>
  </si>
  <si>
    <t>total pairs by cartons</t>
  </si>
  <si>
    <t>total cartons</t>
  </si>
  <si>
    <t xml:space="preserve">41CA Transmec INCAS </t>
  </si>
  <si>
    <t>CCC</t>
  </si>
  <si>
    <t>7.F</t>
  </si>
  <si>
    <t>FFO Family Footwear</t>
  </si>
  <si>
    <t>MBC Basketball</t>
  </si>
  <si>
    <t>S11470</t>
  </si>
  <si>
    <t>RD18 2.0 LOW Low Cut Shoe</t>
  </si>
  <si>
    <t>BS086</t>
  </si>
  <si>
    <t>S11470BS086</t>
  </si>
  <si>
    <t>LT.BLUE/WH</t>
  </si>
  <si>
    <t>Footwear lotcode 10 pcs Men (1/5+ - 1/6 - 1/6+ -  2/7 - 2/8 - 1/8+ - 1/9+ - 1/10+)</t>
  </si>
  <si>
    <t>Footwear lotcode 8 pcs Men Company Stores (1/5+ - 1/6 - 1/6+ - 2/7 - 1/8 - 1/8+ - 1/9+)</t>
  </si>
  <si>
    <t>ES002</t>
  </si>
  <si>
    <t>S11470ES002</t>
  </si>
  <si>
    <t>GREY/WHT/N</t>
  </si>
  <si>
    <t>Footwear lotcode 10 pcs Men (1/5+ - 1/6 - 1/6+ - 2/7 - 2/8 - 2/8+ - 1/9+)</t>
  </si>
  <si>
    <t>YS085</t>
  </si>
  <si>
    <t>S11470YS085</t>
  </si>
  <si>
    <t>SAND/WHT</t>
  </si>
  <si>
    <t>1CL SMU CPL</t>
  </si>
  <si>
    <t>S11471</t>
  </si>
  <si>
    <t>RD18 2.0 MID Mid Cut Shoe</t>
  </si>
  <si>
    <t>S11471BS086</t>
  </si>
  <si>
    <t>S11471ES002</t>
  </si>
  <si>
    <t>KK005</t>
  </si>
  <si>
    <t>S11471KK005</t>
  </si>
  <si>
    <t>NBK/RS GOL</t>
  </si>
  <si>
    <t>Footwear lotcode 8pcs Men Company (1/5+ - 1/6 - 1/6+ - 2/7 - 1/8 - 1/8+ - 1/9+ - 1/10+)</t>
  </si>
  <si>
    <t>S11471YS085</t>
  </si>
  <si>
    <t>CUT Court</t>
  </si>
  <si>
    <t>S11735</t>
  </si>
  <si>
    <t>PRESTIGE MIX MATERIAL Low Cut Shoe</t>
  </si>
  <si>
    <t>KK001</t>
  </si>
  <si>
    <t>S11735KK001</t>
  </si>
  <si>
    <t>NBK/WHT</t>
  </si>
  <si>
    <t>WW001</t>
  </si>
  <si>
    <t>S11735WW001</t>
  </si>
  <si>
    <t>WHT/NBK</t>
  </si>
  <si>
    <t>S11736</t>
  </si>
  <si>
    <t>PRESTIGE MS Low Cut Shoe</t>
  </si>
  <si>
    <t>MS519</t>
  </si>
  <si>
    <t>S11736MS519</t>
  </si>
  <si>
    <t>BRW/PINK</t>
  </si>
  <si>
    <t>RS001</t>
  </si>
  <si>
    <t>S11736RS001</t>
  </si>
  <si>
    <t>CBRR/WHT</t>
  </si>
  <si>
    <t>Footwear lotcode 10 pcs Men Company Stores (1/5+ - 1/6 - 1/6+ - 2/7 - 2/8 - 1/8+  - 1/9+ - 1/10+)</t>
  </si>
  <si>
    <t>S21906</t>
  </si>
  <si>
    <t>BS160</t>
  </si>
  <si>
    <t>S21906BS160</t>
  </si>
  <si>
    <t>E.BLUE/WHT</t>
  </si>
  <si>
    <t>Footwear lotcode 10 pcs Men (1/8 - 2/8+ - 2/9+ - 2/10 - 1/11 - 1/12 - 1/13)</t>
  </si>
  <si>
    <t>MS032</t>
  </si>
  <si>
    <t>S21906MS032</t>
  </si>
  <si>
    <t>BRW/WHT/NB</t>
  </si>
  <si>
    <t>Footwear lotcode 10 pcs Men (1/8 - 2/8+ - 3/9+ - 2/10 - 1/11 - 1/12)</t>
  </si>
  <si>
    <t>LGP Legacy Plus</t>
  </si>
  <si>
    <t>CUR Court</t>
  </si>
  <si>
    <t>S22279</t>
  </si>
  <si>
    <t>CL78 S Low Cut Shoe</t>
  </si>
  <si>
    <t>KK002</t>
  </si>
  <si>
    <t>S22279KK002</t>
  </si>
  <si>
    <t>NBK/WHT/GU</t>
  </si>
  <si>
    <t>S22294</t>
  </si>
  <si>
    <t>RD18 LOW CORD Low Cut Shoe</t>
  </si>
  <si>
    <t>MS031</t>
  </si>
  <si>
    <t>S22294MS031</t>
  </si>
  <si>
    <t>BRW</t>
  </si>
  <si>
    <t>S22330</t>
  </si>
  <si>
    <t>S22330KK001</t>
  </si>
  <si>
    <t>Footwear lotcode 8pcs Men Company (1/8+ - 2/9+ - 2/10 - 1/11 - 1/12 - 1/13)</t>
  </si>
  <si>
    <t>Footwear lotcode 8 pcs Men Company Stores (1/8 - 1/8+ - 2/9+ 2/10 -  1/11 -  1/12)</t>
  </si>
  <si>
    <t>BSB Basketball</t>
  </si>
  <si>
    <t>S22334</t>
  </si>
  <si>
    <t>FOUL PLAY FW Low Cut Shoe</t>
  </si>
  <si>
    <t>KK009</t>
  </si>
  <si>
    <t>S22334KK009</t>
  </si>
  <si>
    <t>NBK/DK.YEL</t>
  </si>
  <si>
    <t>1CP SMU CP</t>
  </si>
  <si>
    <t>S22399</t>
  </si>
  <si>
    <t>ACADEMY MID Mid Cut Shoe</t>
  </si>
  <si>
    <t>S22399KK001</t>
  </si>
  <si>
    <t>NBK/RED</t>
  </si>
  <si>
    <t>S22399RS001</t>
  </si>
  <si>
    <t>RED/NBK</t>
  </si>
  <si>
    <t>S32413</t>
  </si>
  <si>
    <t>RD18 2.0 MID B GS  Mid Cut Shoe</t>
  </si>
  <si>
    <t>KK019</t>
  </si>
  <si>
    <t>S32413KK019</t>
  </si>
  <si>
    <t>NBK/RED/WH</t>
  </si>
  <si>
    <t>Lotcode 8 pcs (1/4 - 1/4.5 - 1/5 - 1/5.5 - 1/6 - 2/6.5 - 1/7)</t>
  </si>
  <si>
    <t>S32415</t>
  </si>
  <si>
    <t>RD18 2.0 LOW B GS Low Cut Shoe</t>
  </si>
  <si>
    <t>S32415KK019</t>
  </si>
  <si>
    <t>S32981</t>
  </si>
  <si>
    <t>ACADEMY MID B GS Mid Cut Shoe</t>
  </si>
  <si>
    <t>S32981KK001</t>
  </si>
  <si>
    <t>Lotcode 10 pcs (1/4 - 1/4,5 - 1/5 - 1/5,5 - 2/6 - 2/6,5 - 2/7)</t>
  </si>
  <si>
    <t>WW002</t>
  </si>
  <si>
    <t>S32981WW002</t>
  </si>
  <si>
    <t>WHT/RED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</si>
</sst>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* #,##0.00\ [$€-1]_-;\-* #,##0.00\ [$€-1]_-;_-* &quot;-&quot;??\ [$€-1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166" fontId="3" fillId="0" borderId="0" xfId="2" applyNumberFormat="1" applyFont="1" applyFill="1" applyAlignment="1">
      <alignment horizontal="center" vertical="center"/>
    </xf>
    <xf numFmtId="166" fontId="0" fillId="0" borderId="0" xfId="2" applyNumberFormat="1" applyFont="1" applyFill="1" applyAlignment="1">
      <alignment horizontal="center" vertical="center"/>
    </xf>
    <xf numFmtId="166" fontId="2" fillId="2" borderId="2" xfId="0" applyNumberFormat="1" applyFont="1" applyFill="1" applyBorder="1" applyAlignment="1">
      <alignment horizontal="left" vertical="top" wrapText="1"/>
    </xf>
    <xf numFmtId="166" fontId="0" fillId="0" borderId="2" xfId="2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74770</xdr:colOff>
      <xdr:row>10</xdr:row>
      <xdr:rowOff>47624</xdr:rowOff>
    </xdr:from>
    <xdr:to>
      <xdr:col>5</xdr:col>
      <xdr:colOff>2143124</xdr:colOff>
      <xdr:row>10</xdr:row>
      <xdr:rowOff>1023936</xdr:rowOff>
    </xdr:to>
    <xdr:pic>
      <xdr:nvPicPr>
        <xdr:cNvPr id="2" name="Picture 28">
          <a:extLst>
            <a:ext uri="{FF2B5EF4-FFF2-40B4-BE49-F238E27FC236}">
              <a16:creationId xmlns:a16="http://schemas.microsoft.com/office/drawing/2014/main" xmlns="" id="{83F3AABC-25F8-419D-8D8A-7F74673EB70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18143" b="20888"/>
        <a:stretch>
          <a:fillRect/>
        </a:stretch>
      </xdr:blipFill>
      <xdr:spPr>
        <a:xfrm>
          <a:off x="74770" y="10553699"/>
          <a:ext cx="2068354" cy="976312"/>
        </a:xfrm>
        <a:prstGeom prst="rect">
          <a:avLst/>
        </a:prstGeom>
      </xdr:spPr>
    </xdr:pic>
    <xdr:clientData/>
  </xdr:twoCellAnchor>
  <xdr:twoCellAnchor editAs="oneCell">
    <xdr:from>
      <xdr:col>5</xdr:col>
      <xdr:colOff>59533</xdr:colOff>
      <xdr:row>1</xdr:row>
      <xdr:rowOff>83345</xdr:rowOff>
    </xdr:from>
    <xdr:to>
      <xdr:col>5</xdr:col>
      <xdr:colOff>2084241</xdr:colOff>
      <xdr:row>1</xdr:row>
      <xdr:rowOff>1012031</xdr:rowOff>
    </xdr:to>
    <xdr:pic>
      <xdr:nvPicPr>
        <xdr:cNvPr id="3" name="Image 2" descr="Champion RD18 2 0 Low S11470 BS086 Niebieski - Ceny i opinie - Ceneo.pl">
          <a:extLst>
            <a:ext uri="{FF2B5EF4-FFF2-40B4-BE49-F238E27FC236}">
              <a16:creationId xmlns:a16="http://schemas.microsoft.com/office/drawing/2014/main" xmlns="" id="{FEE9B97D-ED3F-339D-BF60-17297620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3" y="731045"/>
          <a:ext cx="2024708" cy="92868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71437</xdr:colOff>
      <xdr:row>2</xdr:row>
      <xdr:rowOff>107156</xdr:rowOff>
    </xdr:from>
    <xdr:to>
      <xdr:col>5</xdr:col>
      <xdr:colOff>2096145</xdr:colOff>
      <xdr:row>2</xdr:row>
      <xdr:rowOff>1035842</xdr:rowOff>
    </xdr:to>
    <xdr:pic>
      <xdr:nvPicPr>
        <xdr:cNvPr id="4" name="Image 3" descr="Champion RD18 2 0 Low S11470 BS086 Niebieski - Ceny i opinie - Ceneo.pl">
          <a:extLst>
            <a:ext uri="{FF2B5EF4-FFF2-40B4-BE49-F238E27FC236}">
              <a16:creationId xmlns:a16="http://schemas.microsoft.com/office/drawing/2014/main" xmlns="" id="{EB94B674-133C-460F-BC3B-CEB57633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1850231"/>
          <a:ext cx="2024708" cy="92868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47627</xdr:colOff>
      <xdr:row>3</xdr:row>
      <xdr:rowOff>71436</xdr:rowOff>
    </xdr:from>
    <xdr:to>
      <xdr:col>5</xdr:col>
      <xdr:colOff>2143127</xdr:colOff>
      <xdr:row>3</xdr:row>
      <xdr:rowOff>1026789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E9BD1D5B-637F-CB78-989F-1757881D45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7" y="2909886"/>
          <a:ext cx="2095500" cy="955353"/>
        </a:xfrm>
        <a:prstGeom prst="rect">
          <a:avLst/>
        </a:prstGeom>
      </xdr:spPr>
    </xdr:pic>
    <xdr:clientData/>
  </xdr:twoCellAnchor>
  <xdr:twoCellAnchor editAs="oneCell">
    <xdr:from>
      <xdr:col>5</xdr:col>
      <xdr:colOff>83345</xdr:colOff>
      <xdr:row>4</xdr:row>
      <xdr:rowOff>61929</xdr:rowOff>
    </xdr:from>
    <xdr:to>
      <xdr:col>5</xdr:col>
      <xdr:colOff>2059782</xdr:colOff>
      <xdr:row>4</xdr:row>
      <xdr:rowOff>1048516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88D52372-059A-60C6-F18B-7D73D4F8C0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5" y="3995754"/>
          <a:ext cx="1976437" cy="986587"/>
        </a:xfrm>
        <a:prstGeom prst="rect">
          <a:avLst/>
        </a:prstGeom>
      </xdr:spPr>
    </xdr:pic>
    <xdr:clientData/>
  </xdr:twoCellAnchor>
  <xdr:twoCellAnchor editAs="oneCell">
    <xdr:from>
      <xdr:col>5</xdr:col>
      <xdr:colOff>226220</xdr:colOff>
      <xdr:row>5</xdr:row>
      <xdr:rowOff>35717</xdr:rowOff>
    </xdr:from>
    <xdr:to>
      <xdr:col>5</xdr:col>
      <xdr:colOff>1976438</xdr:colOff>
      <xdr:row>5</xdr:row>
      <xdr:rowOff>1042532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F15A954F-70E8-D3D8-57F7-7BE4EA76D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4" t="40365" r="2935" b="18916"/>
        <a:stretch>
          <a:fillRect/>
        </a:stretch>
      </xdr:blipFill>
      <xdr:spPr>
        <a:xfrm>
          <a:off x="226220" y="5064917"/>
          <a:ext cx="1750218" cy="1006815"/>
        </a:xfrm>
        <a:prstGeom prst="rect">
          <a:avLst/>
        </a:prstGeom>
      </xdr:spPr>
    </xdr:pic>
    <xdr:clientData/>
  </xdr:twoCellAnchor>
  <xdr:twoCellAnchor editAs="oneCell">
    <xdr:from>
      <xdr:col>5</xdr:col>
      <xdr:colOff>250033</xdr:colOff>
      <xdr:row>6</xdr:row>
      <xdr:rowOff>47623</xdr:rowOff>
    </xdr:from>
    <xdr:to>
      <xdr:col>5</xdr:col>
      <xdr:colOff>1952626</xdr:colOff>
      <xdr:row>6</xdr:row>
      <xdr:rowOff>1066138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C41EE24-CE8B-655F-2AC1-772CE1E708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0033" y="6172198"/>
          <a:ext cx="1702593" cy="1018515"/>
        </a:xfrm>
        <a:prstGeom prst="rect">
          <a:avLst/>
        </a:prstGeom>
      </xdr:spPr>
    </xdr:pic>
    <xdr:clientData/>
  </xdr:twoCellAnchor>
  <xdr:twoCellAnchor editAs="oneCell">
    <xdr:from>
      <xdr:col>5</xdr:col>
      <xdr:colOff>261938</xdr:colOff>
      <xdr:row>7</xdr:row>
      <xdr:rowOff>59531</xdr:rowOff>
    </xdr:from>
    <xdr:to>
      <xdr:col>5</xdr:col>
      <xdr:colOff>1988343</xdr:colOff>
      <xdr:row>7</xdr:row>
      <xdr:rowOff>1057236</xdr:rowOff>
    </xdr:to>
    <xdr:pic>
      <xdr:nvPicPr>
        <xdr:cNvPr id="9" name="Image 8" descr="Champion RD18 2.0 Mid Sportschuhe Damen Sneaker Schwarz Freizeit">
          <a:extLst>
            <a:ext uri="{FF2B5EF4-FFF2-40B4-BE49-F238E27FC236}">
              <a16:creationId xmlns:a16="http://schemas.microsoft.com/office/drawing/2014/main" xmlns="" id="{D92BBF65-316E-F1F5-69D7-17E537C0F9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61938" y="7279481"/>
          <a:ext cx="1726405" cy="99770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8</xdr:row>
      <xdr:rowOff>41454</xdr:rowOff>
    </xdr:from>
    <xdr:to>
      <xdr:col>5</xdr:col>
      <xdr:colOff>2083431</xdr:colOff>
      <xdr:row>8</xdr:row>
      <xdr:rowOff>1059656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3231FB0B-0981-812D-2E45-1E55AB19B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" y="8356779"/>
          <a:ext cx="1892931" cy="1018202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9</xdr:row>
      <xdr:rowOff>109126</xdr:rowOff>
    </xdr:from>
    <xdr:to>
      <xdr:col>5</xdr:col>
      <xdr:colOff>2143125</xdr:colOff>
      <xdr:row>9</xdr:row>
      <xdr:rowOff>1025040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A7DC0EBF-6761-69A8-EF3C-DCF354DC61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6" y="9519826"/>
          <a:ext cx="2095499" cy="915914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</xdr:colOff>
      <xdr:row>12</xdr:row>
      <xdr:rowOff>65342</xdr:rowOff>
    </xdr:from>
    <xdr:to>
      <xdr:col>5</xdr:col>
      <xdr:colOff>2143125</xdr:colOff>
      <xdr:row>12</xdr:row>
      <xdr:rowOff>1000125</xdr:rowOff>
    </xdr:to>
    <xdr:pic>
      <xdr:nvPicPr>
        <xdr:cNvPr id="13" name="Image 12" descr="Champion Prestige MS S11736 RS001 Czerwony - Ceny i opinie - Ceneo.pl">
          <a:extLst>
            <a:ext uri="{FF2B5EF4-FFF2-40B4-BE49-F238E27FC236}">
              <a16:creationId xmlns:a16="http://schemas.microsoft.com/office/drawing/2014/main" xmlns="" id="{96A1D9E9-DABA-4789-828E-1DDB6626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2762167"/>
          <a:ext cx="2083594" cy="9347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13</xdr:row>
      <xdr:rowOff>83343</xdr:rowOff>
    </xdr:from>
    <xdr:to>
      <xdr:col>5</xdr:col>
      <xdr:colOff>2131219</xdr:colOff>
      <xdr:row>13</xdr:row>
      <xdr:rowOff>1018126</xdr:rowOff>
    </xdr:to>
    <xdr:pic>
      <xdr:nvPicPr>
        <xdr:cNvPr id="14" name="Image 13" descr="Champion Prestige MS S11736 RS001 Czerwony - Ceny i opinie - Ceneo.pl">
          <a:extLst>
            <a:ext uri="{FF2B5EF4-FFF2-40B4-BE49-F238E27FC236}">
              <a16:creationId xmlns:a16="http://schemas.microsoft.com/office/drawing/2014/main" xmlns="" id="{60B29329-E160-40CF-83EB-E0A020B4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875543"/>
          <a:ext cx="2083594" cy="934783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71437</xdr:colOff>
      <xdr:row>14</xdr:row>
      <xdr:rowOff>59531</xdr:rowOff>
    </xdr:from>
    <xdr:to>
      <xdr:col>5</xdr:col>
      <xdr:colOff>2112196</xdr:colOff>
      <xdr:row>14</xdr:row>
      <xdr:rowOff>1047749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126D3337-2E42-C654-2FFA-ACCAC7976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" y="14947106"/>
          <a:ext cx="2040759" cy="988218"/>
        </a:xfrm>
        <a:prstGeom prst="rect">
          <a:avLst/>
        </a:prstGeom>
      </xdr:spPr>
    </xdr:pic>
    <xdr:clientData/>
  </xdr:twoCellAnchor>
  <xdr:twoCellAnchor editAs="oneCell">
    <xdr:from>
      <xdr:col>5</xdr:col>
      <xdr:colOff>83344</xdr:colOff>
      <xdr:row>15</xdr:row>
      <xdr:rowOff>81865</xdr:rowOff>
    </xdr:from>
    <xdr:to>
      <xdr:col>5</xdr:col>
      <xdr:colOff>2131220</xdr:colOff>
      <xdr:row>15</xdr:row>
      <xdr:rowOff>999286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CB01C049-B125-6F02-1B28-3FDEC97EE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344" y="16064815"/>
          <a:ext cx="2047876" cy="917421"/>
        </a:xfrm>
        <a:prstGeom prst="rect">
          <a:avLst/>
        </a:prstGeom>
      </xdr:spPr>
    </xdr:pic>
    <xdr:clientData/>
  </xdr:twoCellAnchor>
  <xdr:twoCellAnchor editAs="oneCell">
    <xdr:from>
      <xdr:col>5</xdr:col>
      <xdr:colOff>35719</xdr:colOff>
      <xdr:row>16</xdr:row>
      <xdr:rowOff>95249</xdr:rowOff>
    </xdr:from>
    <xdr:to>
      <xdr:col>5</xdr:col>
      <xdr:colOff>2131219</xdr:colOff>
      <xdr:row>16</xdr:row>
      <xdr:rowOff>969157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402AA197-C822-3C60-7C7A-39976D216F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19" y="17173574"/>
          <a:ext cx="2095500" cy="873908"/>
        </a:xfrm>
        <a:prstGeom prst="rect">
          <a:avLst/>
        </a:prstGeom>
      </xdr:spPr>
    </xdr:pic>
    <xdr:clientData/>
  </xdr:twoCellAnchor>
  <xdr:twoCellAnchor editAs="oneCell">
    <xdr:from>
      <xdr:col>5</xdr:col>
      <xdr:colOff>71438</xdr:colOff>
      <xdr:row>17</xdr:row>
      <xdr:rowOff>62611</xdr:rowOff>
    </xdr:from>
    <xdr:to>
      <xdr:col>5</xdr:col>
      <xdr:colOff>2143126</xdr:colOff>
      <xdr:row>17</xdr:row>
      <xdr:rowOff>1019195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5DDB7162-0DA2-9E4B-71C8-02C2861FA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8" y="18236311"/>
          <a:ext cx="2071688" cy="956584"/>
        </a:xfrm>
        <a:prstGeom prst="rect">
          <a:avLst/>
        </a:prstGeom>
      </xdr:spPr>
    </xdr:pic>
    <xdr:clientData/>
  </xdr:twoCellAnchor>
  <xdr:twoCellAnchor editAs="oneCell">
    <xdr:from>
      <xdr:col>5</xdr:col>
      <xdr:colOff>35720</xdr:colOff>
      <xdr:row>18</xdr:row>
      <xdr:rowOff>59530</xdr:rowOff>
    </xdr:from>
    <xdr:to>
      <xdr:col>5</xdr:col>
      <xdr:colOff>2143126</xdr:colOff>
      <xdr:row>18</xdr:row>
      <xdr:rowOff>979592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BE35CFD3-25B2-67E9-83FF-0E260BBBA3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720" y="19328605"/>
          <a:ext cx="2107406" cy="92006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</xdr:colOff>
      <xdr:row>19</xdr:row>
      <xdr:rowOff>71438</xdr:rowOff>
    </xdr:from>
    <xdr:to>
      <xdr:col>5</xdr:col>
      <xdr:colOff>2131218</xdr:colOff>
      <xdr:row>19</xdr:row>
      <xdr:rowOff>991500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C932529F-C7EB-417E-B780-8C0045749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12" y="20435888"/>
          <a:ext cx="2107406" cy="92006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23813</xdr:colOff>
      <xdr:row>20</xdr:row>
      <xdr:rowOff>107157</xdr:rowOff>
    </xdr:from>
    <xdr:to>
      <xdr:col>5</xdr:col>
      <xdr:colOff>2131219</xdr:colOff>
      <xdr:row>20</xdr:row>
      <xdr:rowOff>1027219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C82E3A5A-6A2F-4676-8DE9-3A0FAD364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13" y="21566982"/>
          <a:ext cx="2107406" cy="920062"/>
        </a:xfrm>
        <a:prstGeom prst="rect">
          <a:avLst/>
        </a:prstGeom>
      </xdr:spPr>
    </xdr:pic>
    <xdr:clientData/>
  </xdr:twoCellAnchor>
  <xdr:twoCellAnchor editAs="oneCell">
    <xdr:from>
      <xdr:col>5</xdr:col>
      <xdr:colOff>59532</xdr:colOff>
      <xdr:row>21</xdr:row>
      <xdr:rowOff>107157</xdr:rowOff>
    </xdr:from>
    <xdr:to>
      <xdr:col>5</xdr:col>
      <xdr:colOff>2131220</xdr:colOff>
      <xdr:row>21</xdr:row>
      <xdr:rowOff>1032581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CABCD874-D124-E1A6-9E5E-9E21685AA8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32" y="22662357"/>
          <a:ext cx="2071688" cy="925424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35718</xdr:rowOff>
    </xdr:from>
    <xdr:to>
      <xdr:col>5</xdr:col>
      <xdr:colOff>1905000</xdr:colOff>
      <xdr:row>25</xdr:row>
      <xdr:rowOff>1068834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D77A43FD-87E8-8373-031B-44D18CB34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 t="52557" r="5422" b="5184"/>
        <a:stretch>
          <a:fillRect/>
        </a:stretch>
      </xdr:blipFill>
      <xdr:spPr>
        <a:xfrm>
          <a:off x="238125" y="26972418"/>
          <a:ext cx="1666875" cy="1033116"/>
        </a:xfrm>
        <a:prstGeom prst="rect">
          <a:avLst/>
        </a:prstGeom>
      </xdr:spPr>
    </xdr:pic>
    <xdr:clientData/>
  </xdr:twoCellAnchor>
  <xdr:twoCellAnchor editAs="oneCell">
    <xdr:from>
      <xdr:col>5</xdr:col>
      <xdr:colOff>59531</xdr:colOff>
      <xdr:row>26</xdr:row>
      <xdr:rowOff>43691</xdr:rowOff>
    </xdr:from>
    <xdr:to>
      <xdr:col>5</xdr:col>
      <xdr:colOff>2143125</xdr:colOff>
      <xdr:row>26</xdr:row>
      <xdr:rowOff>1047776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7D5794EF-DEE2-1458-5844-EA6175D8C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531" y="28075766"/>
          <a:ext cx="2083594" cy="1004085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297657</xdr:colOff>
      <xdr:row>27</xdr:row>
      <xdr:rowOff>59530</xdr:rowOff>
    </xdr:from>
    <xdr:to>
      <xdr:col>5</xdr:col>
      <xdr:colOff>1809751</xdr:colOff>
      <xdr:row>27</xdr:row>
      <xdr:rowOff>1075974</xdr:rowOff>
    </xdr:to>
    <xdr:pic>
      <xdr:nvPicPr>
        <xdr:cNvPr id="28" name="Image 27" descr="Champion Sneakers ACADEMY MID B GS CUT SHOE S32981-KK001 Nero | Modivo.it">
          <a:extLst>
            <a:ext uri="{FF2B5EF4-FFF2-40B4-BE49-F238E27FC236}">
              <a16:creationId xmlns:a16="http://schemas.microsoft.com/office/drawing/2014/main" xmlns="" id="{E44EF7A9-7D5C-F682-CC10-79567BB712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29186980"/>
          <a:ext cx="1512094" cy="101644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297656</xdr:colOff>
      <xdr:row>28</xdr:row>
      <xdr:rowOff>47625</xdr:rowOff>
    </xdr:from>
    <xdr:to>
      <xdr:col>5</xdr:col>
      <xdr:colOff>1809750</xdr:colOff>
      <xdr:row>28</xdr:row>
      <xdr:rowOff>1064069</xdr:rowOff>
    </xdr:to>
    <xdr:pic>
      <xdr:nvPicPr>
        <xdr:cNvPr id="29" name="Image 28" descr="Champion Sneakers ACADEMY MID B GS CUT SHOE S32981-KK001 Nero | Modivo.it">
          <a:extLst>
            <a:ext uri="{FF2B5EF4-FFF2-40B4-BE49-F238E27FC236}">
              <a16:creationId xmlns:a16="http://schemas.microsoft.com/office/drawing/2014/main" xmlns="" id="{AF9C8971-761B-4713-91C4-459C0FD93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" y="30270450"/>
          <a:ext cx="1512094" cy="101644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333376</xdr:colOff>
      <xdr:row>29</xdr:row>
      <xdr:rowOff>35718</xdr:rowOff>
    </xdr:from>
    <xdr:to>
      <xdr:col>5</xdr:col>
      <xdr:colOff>1873715</xdr:colOff>
      <xdr:row>29</xdr:row>
      <xdr:rowOff>1035844</xdr:rowOff>
    </xdr:to>
    <xdr:pic>
      <xdr:nvPicPr>
        <xdr:cNvPr id="30" name="Image 29" descr="Champion Sneakers ACADEMY MID B GS CUT SHOE S32981-WW002 Nero | Modivo.it">
          <a:extLst>
            <a:ext uri="{FF2B5EF4-FFF2-40B4-BE49-F238E27FC236}">
              <a16:creationId xmlns:a16="http://schemas.microsoft.com/office/drawing/2014/main" xmlns="" id="{A41F9600-A15C-B18F-BD7A-D61D5E2FA7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31353918"/>
          <a:ext cx="1540339" cy="100012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787400</xdr:rowOff>
    </xdr:from>
    <xdr:to>
      <xdr:col>5</xdr:col>
      <xdr:colOff>2235200</xdr:colOff>
      <xdr:row>12</xdr:row>
      <xdr:rowOff>493091</xdr:rowOff>
    </xdr:to>
    <xdr:pic>
      <xdr:nvPicPr>
        <xdr:cNvPr id="32" name="Kép 31">
          <a:extLst>
            <a:ext uri="{FF2B5EF4-FFF2-40B4-BE49-F238E27FC236}">
              <a16:creationId xmlns:a16="http://schemas.microsoft.com/office/drawing/2014/main" xmlns="" id="{07F8C21D-07D8-81EA-E49B-AE7B4E1B7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72700"/>
          <a:ext cx="2235200" cy="29822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25400</xdr:rowOff>
    </xdr:from>
    <xdr:to>
      <xdr:col>5</xdr:col>
      <xdr:colOff>1676400</xdr:colOff>
      <xdr:row>22</xdr:row>
      <xdr:rowOff>1067163</xdr:rowOff>
    </xdr:to>
    <xdr:pic>
      <xdr:nvPicPr>
        <xdr:cNvPr id="34" name="Kép 33">
          <a:extLst>
            <a:ext uri="{FF2B5EF4-FFF2-40B4-BE49-F238E27FC236}">
              <a16:creationId xmlns:a16="http://schemas.microsoft.com/office/drawing/2014/main" xmlns="" id="{B6F78ADA-5670-276A-3AD8-614EA200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09300"/>
          <a:ext cx="1676400" cy="1041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38101</xdr:rowOff>
    </xdr:from>
    <xdr:to>
      <xdr:col>5</xdr:col>
      <xdr:colOff>1645138</xdr:colOff>
      <xdr:row>23</xdr:row>
      <xdr:rowOff>1054101</xdr:rowOff>
    </xdr:to>
    <xdr:pic>
      <xdr:nvPicPr>
        <xdr:cNvPr id="36" name="Kép 35">
          <a:extLst>
            <a:ext uri="{FF2B5EF4-FFF2-40B4-BE49-F238E27FC236}">
              <a16:creationId xmlns:a16="http://schemas.microsoft.com/office/drawing/2014/main" xmlns="" id="{DA0C6298-98F9-5BBF-B5FB-7E22221A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14201"/>
          <a:ext cx="1645138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38100</xdr:rowOff>
    </xdr:from>
    <xdr:to>
      <xdr:col>5</xdr:col>
      <xdr:colOff>1645138</xdr:colOff>
      <xdr:row>24</xdr:row>
      <xdr:rowOff>1054100</xdr:rowOff>
    </xdr:to>
    <xdr:pic>
      <xdr:nvPicPr>
        <xdr:cNvPr id="37" name="Kép 36">
          <a:extLst>
            <a:ext uri="{FF2B5EF4-FFF2-40B4-BE49-F238E27FC236}">
              <a16:creationId xmlns:a16="http://schemas.microsoft.com/office/drawing/2014/main" xmlns="" id="{8A43340E-FAE5-6443-902B-71A271DB7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06400"/>
          <a:ext cx="164513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topLeftCell="F1" zoomScaleNormal="100" zoomScalePageLayoutView="80" workbookViewId="0">
      <pane ySplit="1" topLeftCell="A2" activePane="bottomLeft" state="frozen"/>
      <selection pane="bottomLeft" activeCell="M1" sqref="M1:N1048576"/>
    </sheetView>
  </sheetViews>
  <sheetFormatPr defaultColWidth="10.42578125" defaultRowHeight="15" outlineLevelCol="1" x14ac:dyDescent="0.25"/>
  <cols>
    <col min="1" max="1" width="22.28515625" style="1" hidden="1" customWidth="1"/>
    <col min="2" max="2" width="16.42578125" style="1" hidden="1" customWidth="1"/>
    <col min="3" max="3" width="13.42578125" style="1" hidden="1" customWidth="1"/>
    <col min="4" max="4" width="20.42578125" style="1" hidden="1" customWidth="1"/>
    <col min="5" max="5" width="19.28515625" style="1" hidden="1" customWidth="1"/>
    <col min="6" max="6" width="37.140625" style="1" customWidth="1"/>
    <col min="7" max="7" width="10.140625" style="1" customWidth="1"/>
    <col min="8" max="8" width="30.28515625" style="1" bestFit="1" customWidth="1"/>
    <col min="9" max="9" width="9.7109375" style="1" customWidth="1"/>
    <col min="10" max="10" width="13.28515625" style="1" bestFit="1" customWidth="1"/>
    <col min="11" max="11" width="12.42578125" style="1" bestFit="1" customWidth="1"/>
    <col min="12" max="12" width="13.42578125" style="15" bestFit="1" customWidth="1"/>
    <col min="13" max="13" width="9.85546875" style="1" customWidth="1" outlineLevel="1"/>
    <col min="14" max="14" width="11.28515625" style="1" customWidth="1" outlineLevel="1"/>
    <col min="15" max="15" width="9.85546875" style="1" customWidth="1" outlineLevel="1"/>
    <col min="16" max="16" width="11.28515625" style="1" customWidth="1" outlineLevel="1"/>
    <col min="17" max="17" width="9.85546875" style="1" customWidth="1" outlineLevel="1"/>
    <col min="18" max="18" width="11.28515625" style="1" customWidth="1" outlineLevel="1"/>
    <col min="19" max="20" width="9.85546875" style="1" customWidth="1" outlineLevel="1"/>
    <col min="21" max="23" width="11.28515625" style="1" customWidth="1" outlineLevel="1"/>
    <col min="24" max="24" width="12.42578125" style="1" customWidth="1" outlineLevel="1"/>
    <col min="25" max="27" width="11.28515625" style="1" customWidth="1" outlineLevel="1"/>
    <col min="28" max="28" width="14.7109375" style="9" bestFit="1" customWidth="1"/>
    <col min="29" max="29" width="74.140625" style="1" bestFit="1" customWidth="1"/>
    <col min="30" max="30" width="12.7109375" style="1" customWidth="1"/>
    <col min="31" max="31" width="12.140625" style="1" customWidth="1"/>
    <col min="32" max="16384" width="10.42578125" style="1"/>
  </cols>
  <sheetData>
    <row r="1" spans="1:31" s="11" customFormat="1" ht="51.6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6" t="s">
        <v>11</v>
      </c>
      <c r="M1" s="13">
        <v>4</v>
      </c>
      <c r="N1" s="13" t="s">
        <v>12</v>
      </c>
      <c r="O1" s="13">
        <v>5</v>
      </c>
      <c r="P1" s="13" t="s">
        <v>13</v>
      </c>
      <c r="Q1" s="13">
        <v>6</v>
      </c>
      <c r="R1" s="13" t="s">
        <v>14</v>
      </c>
      <c r="S1" s="13">
        <v>7</v>
      </c>
      <c r="T1" s="13">
        <v>8</v>
      </c>
      <c r="U1" s="13" t="s">
        <v>15</v>
      </c>
      <c r="V1" s="13" t="s">
        <v>16</v>
      </c>
      <c r="W1" s="13">
        <v>10</v>
      </c>
      <c r="X1" s="13" t="s">
        <v>17</v>
      </c>
      <c r="Y1" s="13">
        <v>11</v>
      </c>
      <c r="Z1" s="13">
        <v>12</v>
      </c>
      <c r="AA1" s="13">
        <v>13</v>
      </c>
      <c r="AB1" s="13" t="s">
        <v>18</v>
      </c>
      <c r="AC1" s="13" t="s">
        <v>19</v>
      </c>
      <c r="AD1" s="12" t="s">
        <v>20</v>
      </c>
      <c r="AE1" s="12" t="s">
        <v>21</v>
      </c>
    </row>
    <row r="2" spans="1:31" ht="86.25" customHeight="1" x14ac:dyDescent="0.25">
      <c r="A2" s="1" t="s">
        <v>22</v>
      </c>
      <c r="B2" s="1" t="s">
        <v>23</v>
      </c>
      <c r="C2" s="1" t="s">
        <v>24</v>
      </c>
      <c r="D2" s="1" t="s">
        <v>25</v>
      </c>
      <c r="E2" s="1" t="s">
        <v>26</v>
      </c>
      <c r="F2" s="2"/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17">
        <v>69.95</v>
      </c>
      <c r="M2" s="4"/>
      <c r="N2" s="4"/>
      <c r="O2" s="4"/>
      <c r="P2" s="4">
        <f>103-99</f>
        <v>4</v>
      </c>
      <c r="Q2" s="4">
        <v>4</v>
      </c>
      <c r="R2" s="4">
        <v>4</v>
      </c>
      <c r="S2" s="4">
        <f>206-198</f>
        <v>8</v>
      </c>
      <c r="T2" s="4">
        <v>8</v>
      </c>
      <c r="U2" s="4">
        <v>4</v>
      </c>
      <c r="V2" s="4">
        <v>4</v>
      </c>
      <c r="W2" s="4"/>
      <c r="X2" s="4">
        <v>4</v>
      </c>
      <c r="Y2" s="4"/>
      <c r="Z2" s="4"/>
      <c r="AA2" s="4"/>
      <c r="AB2" s="5">
        <f t="shared" ref="AB2:AB30" si="0">SUM(M2:AA2)</f>
        <v>40</v>
      </c>
      <c r="AC2" s="3" t="s">
        <v>32</v>
      </c>
      <c r="AD2" s="3">
        <v>10</v>
      </c>
      <c r="AE2" s="6">
        <f t="shared" ref="AE2:AE30" si="1">AB2/AD2</f>
        <v>4</v>
      </c>
    </row>
    <row r="3" spans="1:31" ht="86.25" customHeight="1" x14ac:dyDescent="0.25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2"/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17">
        <v>69.95</v>
      </c>
      <c r="M3" s="4"/>
      <c r="N3" s="4"/>
      <c r="O3" s="4"/>
      <c r="P3" s="4">
        <f>150-60</f>
        <v>90</v>
      </c>
      <c r="Q3" s="4">
        <v>90</v>
      </c>
      <c r="R3" s="4">
        <v>90</v>
      </c>
      <c r="S3" s="4">
        <f>300-120</f>
        <v>180</v>
      </c>
      <c r="T3" s="4">
        <v>90</v>
      </c>
      <c r="U3" s="4">
        <v>90</v>
      </c>
      <c r="V3" s="4">
        <v>90</v>
      </c>
      <c r="W3" s="4"/>
      <c r="X3" s="4"/>
      <c r="Y3" s="4"/>
      <c r="Z3" s="4"/>
      <c r="AA3" s="4"/>
      <c r="AB3" s="5">
        <f t="shared" si="0"/>
        <v>720</v>
      </c>
      <c r="AC3" s="3" t="s">
        <v>33</v>
      </c>
      <c r="AD3" s="3">
        <v>8</v>
      </c>
      <c r="AE3" s="6">
        <f t="shared" si="1"/>
        <v>90</v>
      </c>
    </row>
    <row r="4" spans="1:31" ht="86.25" customHeight="1" x14ac:dyDescent="0.2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2"/>
      <c r="G4" s="3" t="s">
        <v>27</v>
      </c>
      <c r="H4" s="3" t="s">
        <v>28</v>
      </c>
      <c r="I4" s="3" t="s">
        <v>34</v>
      </c>
      <c r="J4" s="3" t="s">
        <v>35</v>
      </c>
      <c r="K4" s="3" t="s">
        <v>36</v>
      </c>
      <c r="L4" s="17">
        <v>69.95</v>
      </c>
      <c r="M4" s="4"/>
      <c r="N4" s="4"/>
      <c r="O4" s="4"/>
      <c r="P4" s="4">
        <f>310-60</f>
        <v>250</v>
      </c>
      <c r="Q4" s="4">
        <v>250</v>
      </c>
      <c r="R4" s="4">
        <v>250</v>
      </c>
      <c r="S4" s="4">
        <v>500</v>
      </c>
      <c r="T4" s="4">
        <v>500</v>
      </c>
      <c r="U4" s="4">
        <v>500</v>
      </c>
      <c r="V4" s="4">
        <v>250</v>
      </c>
      <c r="W4" s="4"/>
      <c r="X4" s="4"/>
      <c r="Y4" s="4"/>
      <c r="Z4" s="4"/>
      <c r="AA4" s="4"/>
      <c r="AB4" s="5">
        <f t="shared" si="0"/>
        <v>2500</v>
      </c>
      <c r="AC4" s="3" t="s">
        <v>37</v>
      </c>
      <c r="AD4" s="3">
        <v>10</v>
      </c>
      <c r="AE4" s="6">
        <f t="shared" si="1"/>
        <v>250</v>
      </c>
    </row>
    <row r="5" spans="1:31" ht="86.25" customHeight="1" x14ac:dyDescent="0.25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2"/>
      <c r="G5" s="3" t="s">
        <v>27</v>
      </c>
      <c r="H5" s="3" t="s">
        <v>28</v>
      </c>
      <c r="I5" s="3" t="s">
        <v>38</v>
      </c>
      <c r="J5" s="3" t="s">
        <v>39</v>
      </c>
      <c r="K5" s="3" t="s">
        <v>40</v>
      </c>
      <c r="L5" s="17">
        <v>69.95</v>
      </c>
      <c r="M5" s="4"/>
      <c r="N5" s="4"/>
      <c r="O5" s="4"/>
      <c r="P5" s="4">
        <f>302-60</f>
        <v>242</v>
      </c>
      <c r="Q5" s="4">
        <v>242</v>
      </c>
      <c r="R5" s="4">
        <v>242</v>
      </c>
      <c r="S5" s="4">
        <f>604-120</f>
        <v>484</v>
      </c>
      <c r="T5" s="4">
        <v>484</v>
      </c>
      <c r="U5" s="4">
        <v>484</v>
      </c>
      <c r="V5" s="4">
        <v>242</v>
      </c>
      <c r="W5" s="4"/>
      <c r="X5" s="4"/>
      <c r="Y5" s="4"/>
      <c r="Z5" s="4"/>
      <c r="AA5" s="4"/>
      <c r="AB5" s="5">
        <f t="shared" si="0"/>
        <v>2420</v>
      </c>
      <c r="AC5" s="3" t="s">
        <v>37</v>
      </c>
      <c r="AD5" s="3">
        <v>10</v>
      </c>
      <c r="AE5" s="6">
        <f t="shared" si="1"/>
        <v>242</v>
      </c>
    </row>
    <row r="6" spans="1:31" ht="86.25" customHeight="1" x14ac:dyDescent="0.25">
      <c r="A6" s="1" t="s">
        <v>22</v>
      </c>
      <c r="B6" s="1" t="s">
        <v>23</v>
      </c>
      <c r="C6" s="1" t="s">
        <v>24</v>
      </c>
      <c r="D6" s="1" t="s">
        <v>25</v>
      </c>
      <c r="E6" s="1" t="s">
        <v>41</v>
      </c>
      <c r="F6" s="2"/>
      <c r="G6" s="3" t="s">
        <v>42</v>
      </c>
      <c r="H6" s="3" t="s">
        <v>43</v>
      </c>
      <c r="I6" s="3" t="s">
        <v>29</v>
      </c>
      <c r="J6" s="3" t="s">
        <v>44</v>
      </c>
      <c r="K6" s="3" t="s">
        <v>31</v>
      </c>
      <c r="L6" s="17">
        <v>69.95</v>
      </c>
      <c r="M6" s="4"/>
      <c r="N6" s="4"/>
      <c r="O6" s="4"/>
      <c r="P6" s="4">
        <f>203-50</f>
        <v>153</v>
      </c>
      <c r="Q6" s="4">
        <v>153</v>
      </c>
      <c r="R6" s="4">
        <v>153</v>
      </c>
      <c r="S6" s="4">
        <v>306</v>
      </c>
      <c r="T6" s="4">
        <v>306</v>
      </c>
      <c r="U6" s="4">
        <v>306</v>
      </c>
      <c r="V6" s="4">
        <v>153</v>
      </c>
      <c r="W6" s="4"/>
      <c r="X6" s="4"/>
      <c r="Y6" s="4"/>
      <c r="Z6" s="4"/>
      <c r="AA6" s="4"/>
      <c r="AB6" s="5">
        <f t="shared" si="0"/>
        <v>1530</v>
      </c>
      <c r="AC6" s="3" t="s">
        <v>37</v>
      </c>
      <c r="AD6" s="3">
        <v>10</v>
      </c>
      <c r="AE6" s="6">
        <f t="shared" si="1"/>
        <v>153</v>
      </c>
    </row>
    <row r="7" spans="1:31" ht="86.25" customHeight="1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41</v>
      </c>
      <c r="F7" s="2"/>
      <c r="G7" s="3" t="s">
        <v>42</v>
      </c>
      <c r="H7" s="3" t="s">
        <v>43</v>
      </c>
      <c r="I7" s="3" t="s">
        <v>34</v>
      </c>
      <c r="J7" s="3" t="s">
        <v>45</v>
      </c>
      <c r="K7" s="3" t="s">
        <v>36</v>
      </c>
      <c r="L7" s="17">
        <v>69.95</v>
      </c>
      <c r="M7" s="4"/>
      <c r="N7" s="4"/>
      <c r="O7" s="4"/>
      <c r="P7" s="4">
        <f>307-50</f>
        <v>257</v>
      </c>
      <c r="Q7" s="4">
        <v>257</v>
      </c>
      <c r="R7" s="4">
        <v>257</v>
      </c>
      <c r="S7" s="4">
        <v>514</v>
      </c>
      <c r="T7" s="4">
        <v>514</v>
      </c>
      <c r="U7" s="4">
        <v>514</v>
      </c>
      <c r="V7" s="4">
        <v>257</v>
      </c>
      <c r="W7" s="4"/>
      <c r="X7" s="4"/>
      <c r="Y7" s="4"/>
      <c r="Z7" s="4"/>
      <c r="AA7" s="4"/>
      <c r="AB7" s="5">
        <f t="shared" si="0"/>
        <v>2570</v>
      </c>
      <c r="AC7" s="3" t="s">
        <v>37</v>
      </c>
      <c r="AD7" s="3">
        <v>10</v>
      </c>
      <c r="AE7" s="6">
        <f t="shared" si="1"/>
        <v>257</v>
      </c>
    </row>
    <row r="8" spans="1:31" ht="86.25" customHeight="1" x14ac:dyDescent="0.25">
      <c r="A8" s="1" t="s">
        <v>22</v>
      </c>
      <c r="B8" s="1" t="s">
        <v>23</v>
      </c>
      <c r="C8" s="1" t="s">
        <v>24</v>
      </c>
      <c r="D8" s="1" t="s">
        <v>25</v>
      </c>
      <c r="E8" s="1" t="s">
        <v>41</v>
      </c>
      <c r="F8" s="2"/>
      <c r="G8" s="3" t="s">
        <v>42</v>
      </c>
      <c r="H8" s="3" t="s">
        <v>43</v>
      </c>
      <c r="I8" s="3" t="s">
        <v>46</v>
      </c>
      <c r="J8" s="3" t="s">
        <v>47</v>
      </c>
      <c r="K8" s="3" t="s">
        <v>48</v>
      </c>
      <c r="L8" s="17">
        <v>69.95</v>
      </c>
      <c r="M8" s="4"/>
      <c r="N8" s="4"/>
      <c r="O8" s="4"/>
      <c r="P8" s="4">
        <f>372-60</f>
        <v>312</v>
      </c>
      <c r="Q8" s="4">
        <v>312</v>
      </c>
      <c r="R8" s="4">
        <v>312</v>
      </c>
      <c r="S8" s="4">
        <v>624</v>
      </c>
      <c r="T8" s="4">
        <v>312</v>
      </c>
      <c r="U8" s="4">
        <v>312</v>
      </c>
      <c r="V8" s="4">
        <v>312</v>
      </c>
      <c r="W8" s="4"/>
      <c r="X8" s="4"/>
      <c r="Y8" s="4"/>
      <c r="Z8" s="4"/>
      <c r="AA8" s="4"/>
      <c r="AB8" s="5">
        <f t="shared" si="0"/>
        <v>2496</v>
      </c>
      <c r="AC8" s="3" t="s">
        <v>49</v>
      </c>
      <c r="AD8" s="3">
        <v>8</v>
      </c>
      <c r="AE8" s="6">
        <f t="shared" si="1"/>
        <v>312</v>
      </c>
    </row>
    <row r="9" spans="1:31" ht="86.25" customHeight="1" x14ac:dyDescent="0.25">
      <c r="A9" s="1" t="s">
        <v>22</v>
      </c>
      <c r="B9" s="1" t="s">
        <v>23</v>
      </c>
      <c r="C9" s="1" t="s">
        <v>24</v>
      </c>
      <c r="D9" s="1" t="s">
        <v>25</v>
      </c>
      <c r="E9" s="1" t="s">
        <v>41</v>
      </c>
      <c r="F9" s="2"/>
      <c r="G9" s="3" t="s">
        <v>42</v>
      </c>
      <c r="H9" s="3" t="s">
        <v>43</v>
      </c>
      <c r="I9" s="3" t="s">
        <v>38</v>
      </c>
      <c r="J9" s="3" t="s">
        <v>50</v>
      </c>
      <c r="K9" s="3" t="s">
        <v>40</v>
      </c>
      <c r="L9" s="17">
        <v>69.95</v>
      </c>
      <c r="M9" s="4"/>
      <c r="N9" s="4"/>
      <c r="O9" s="4"/>
      <c r="P9" s="4">
        <f>140-60</f>
        <v>80</v>
      </c>
      <c r="Q9" s="4">
        <v>80</v>
      </c>
      <c r="R9" s="4">
        <v>80</v>
      </c>
      <c r="S9" s="4">
        <f>280-120</f>
        <v>160</v>
      </c>
      <c r="T9" s="4">
        <v>80</v>
      </c>
      <c r="U9" s="4">
        <v>80</v>
      </c>
      <c r="V9" s="4">
        <v>80</v>
      </c>
      <c r="W9" s="4"/>
      <c r="X9" s="4"/>
      <c r="Y9" s="4"/>
      <c r="Z9" s="4"/>
      <c r="AA9" s="4"/>
      <c r="AB9" s="5">
        <f t="shared" si="0"/>
        <v>640</v>
      </c>
      <c r="AC9" s="3" t="s">
        <v>33</v>
      </c>
      <c r="AD9" s="3">
        <v>8</v>
      </c>
      <c r="AE9" s="6">
        <f t="shared" si="1"/>
        <v>80</v>
      </c>
    </row>
    <row r="10" spans="1:31" ht="86.25" customHeight="1" x14ac:dyDescent="0.25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51</v>
      </c>
      <c r="F10" s="2"/>
      <c r="G10" s="3" t="s">
        <v>52</v>
      </c>
      <c r="H10" s="3" t="s">
        <v>53</v>
      </c>
      <c r="I10" s="3" t="s">
        <v>54</v>
      </c>
      <c r="J10" s="3" t="s">
        <v>55</v>
      </c>
      <c r="K10" s="3" t="s">
        <v>56</v>
      </c>
      <c r="L10" s="17">
        <v>69.95</v>
      </c>
      <c r="M10" s="4"/>
      <c r="N10" s="4"/>
      <c r="O10" s="4"/>
      <c r="P10" s="4">
        <v>221</v>
      </c>
      <c r="Q10" s="4">
        <v>221</v>
      </c>
      <c r="R10" s="4">
        <v>221</v>
      </c>
      <c r="S10" s="4">
        <v>442</v>
      </c>
      <c r="T10" s="4">
        <v>221</v>
      </c>
      <c r="U10" s="4">
        <v>221</v>
      </c>
      <c r="V10" s="4">
        <v>221</v>
      </c>
      <c r="W10" s="4"/>
      <c r="X10" s="4"/>
      <c r="Y10" s="4"/>
      <c r="Z10" s="4"/>
      <c r="AA10" s="4"/>
      <c r="AB10" s="5">
        <f t="shared" si="0"/>
        <v>1768</v>
      </c>
      <c r="AC10" s="3" t="s">
        <v>33</v>
      </c>
      <c r="AD10" s="3">
        <v>8</v>
      </c>
      <c r="AE10" s="6">
        <f t="shared" si="1"/>
        <v>221</v>
      </c>
    </row>
    <row r="11" spans="1:31" ht="86.25" customHeight="1" x14ac:dyDescent="0.25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51</v>
      </c>
      <c r="F11" s="2"/>
      <c r="G11" s="3" t="s">
        <v>52</v>
      </c>
      <c r="H11" s="3" t="s">
        <v>53</v>
      </c>
      <c r="I11" s="3" t="s">
        <v>57</v>
      </c>
      <c r="J11" s="3" t="s">
        <v>58</v>
      </c>
      <c r="K11" s="3" t="s">
        <v>59</v>
      </c>
      <c r="L11" s="17">
        <v>69.95</v>
      </c>
      <c r="M11" s="4"/>
      <c r="N11" s="4"/>
      <c r="O11" s="4"/>
      <c r="P11" s="4">
        <f>307-50</f>
        <v>257</v>
      </c>
      <c r="Q11" s="4">
        <v>257</v>
      </c>
      <c r="R11" s="4">
        <v>257</v>
      </c>
      <c r="S11" s="4">
        <v>514</v>
      </c>
      <c r="T11" s="4">
        <v>257</v>
      </c>
      <c r="U11" s="4">
        <v>257</v>
      </c>
      <c r="V11" s="4">
        <v>257</v>
      </c>
      <c r="W11" s="4"/>
      <c r="X11" s="4"/>
      <c r="Y11" s="4"/>
      <c r="Z11" s="4"/>
      <c r="AA11" s="4"/>
      <c r="AB11" s="5">
        <f t="shared" si="0"/>
        <v>2056</v>
      </c>
      <c r="AC11" s="3" t="s">
        <v>33</v>
      </c>
      <c r="AD11" s="3">
        <v>8</v>
      </c>
      <c r="AE11" s="6">
        <f t="shared" si="1"/>
        <v>257</v>
      </c>
    </row>
    <row r="12" spans="1:31" ht="86.25" customHeight="1" x14ac:dyDescent="0.25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51</v>
      </c>
      <c r="F12" s="2"/>
      <c r="G12" s="3" t="s">
        <v>60</v>
      </c>
      <c r="H12" s="3" t="s">
        <v>61</v>
      </c>
      <c r="I12" s="3" t="s">
        <v>62</v>
      </c>
      <c r="J12" s="3" t="s">
        <v>63</v>
      </c>
      <c r="K12" s="3" t="s">
        <v>64</v>
      </c>
      <c r="L12" s="17">
        <v>69.95</v>
      </c>
      <c r="M12" s="4"/>
      <c r="N12" s="4"/>
      <c r="O12" s="4"/>
      <c r="P12" s="4">
        <f>41-8-30</f>
        <v>3</v>
      </c>
      <c r="Q12" s="4">
        <f>41-8-30</f>
        <v>3</v>
      </c>
      <c r="R12" s="4">
        <f>41-8-30</f>
        <v>3</v>
      </c>
      <c r="S12" s="4">
        <f>82-16-60</f>
        <v>6</v>
      </c>
      <c r="T12" s="4">
        <f>33-30</f>
        <v>3</v>
      </c>
      <c r="U12" s="4">
        <f>33-30</f>
        <v>3</v>
      </c>
      <c r="V12" s="4">
        <f>33-30</f>
        <v>3</v>
      </c>
      <c r="W12" s="4"/>
      <c r="X12" s="4"/>
      <c r="Y12" s="4"/>
      <c r="Z12" s="4"/>
      <c r="AA12" s="4"/>
      <c r="AB12" s="5">
        <f t="shared" si="0"/>
        <v>24</v>
      </c>
      <c r="AC12" s="3" t="s">
        <v>33</v>
      </c>
      <c r="AD12" s="3">
        <v>8</v>
      </c>
      <c r="AE12" s="6">
        <f t="shared" si="1"/>
        <v>3</v>
      </c>
    </row>
    <row r="13" spans="1:31" ht="86.25" customHeight="1" x14ac:dyDescent="0.25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51</v>
      </c>
      <c r="F13" s="2"/>
      <c r="G13" s="3" t="s">
        <v>60</v>
      </c>
      <c r="H13" s="3" t="s">
        <v>61</v>
      </c>
      <c r="I13" s="3" t="s">
        <v>65</v>
      </c>
      <c r="J13" s="3" t="s">
        <v>66</v>
      </c>
      <c r="K13" s="3" t="s">
        <v>67</v>
      </c>
      <c r="L13" s="17">
        <v>69.95</v>
      </c>
      <c r="M13" s="4"/>
      <c r="N13" s="4"/>
      <c r="O13" s="4"/>
      <c r="P13" s="4">
        <f>78-48</f>
        <v>30</v>
      </c>
      <c r="Q13" s="4">
        <v>30</v>
      </c>
      <c r="R13" s="4">
        <v>30</v>
      </c>
      <c r="S13" s="4">
        <f>156-96</f>
        <v>60</v>
      </c>
      <c r="T13" s="4">
        <v>60</v>
      </c>
      <c r="U13" s="4">
        <v>30</v>
      </c>
      <c r="V13" s="4">
        <v>30</v>
      </c>
      <c r="W13" s="4"/>
      <c r="X13" s="4">
        <v>30</v>
      </c>
      <c r="Y13" s="4"/>
      <c r="Z13" s="4"/>
      <c r="AA13" s="4"/>
      <c r="AB13" s="5">
        <f t="shared" si="0"/>
        <v>300</v>
      </c>
      <c r="AC13" s="3" t="s">
        <v>68</v>
      </c>
      <c r="AD13" s="3">
        <v>10</v>
      </c>
      <c r="AE13" s="6">
        <f t="shared" si="1"/>
        <v>30</v>
      </c>
    </row>
    <row r="14" spans="1:31" ht="86.25" customHeight="1" x14ac:dyDescent="0.25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51</v>
      </c>
      <c r="F14" s="2"/>
      <c r="G14" s="3" t="s">
        <v>60</v>
      </c>
      <c r="H14" s="3" t="s">
        <v>61</v>
      </c>
      <c r="I14" s="3" t="s">
        <v>65</v>
      </c>
      <c r="J14" s="3" t="s">
        <v>66</v>
      </c>
      <c r="K14" s="3" t="s">
        <v>67</v>
      </c>
      <c r="L14" s="17">
        <v>69.95</v>
      </c>
      <c r="M14" s="4"/>
      <c r="N14" s="4"/>
      <c r="O14" s="4"/>
      <c r="P14" s="4">
        <v>122</v>
      </c>
      <c r="Q14" s="4">
        <v>122</v>
      </c>
      <c r="R14" s="4">
        <v>122</v>
      </c>
      <c r="S14" s="4">
        <v>244</v>
      </c>
      <c r="T14" s="4">
        <v>122</v>
      </c>
      <c r="U14" s="4">
        <v>122</v>
      </c>
      <c r="V14" s="4">
        <v>122</v>
      </c>
      <c r="W14" s="4"/>
      <c r="X14" s="4"/>
      <c r="Y14" s="4"/>
      <c r="Z14" s="4"/>
      <c r="AA14" s="4"/>
      <c r="AB14" s="5">
        <f t="shared" si="0"/>
        <v>976</v>
      </c>
      <c r="AC14" s="3" t="s">
        <v>49</v>
      </c>
      <c r="AD14" s="3">
        <v>8</v>
      </c>
      <c r="AE14" s="6">
        <f t="shared" si="1"/>
        <v>122</v>
      </c>
    </row>
    <row r="15" spans="1:31" ht="86.25" customHeight="1" x14ac:dyDescent="0.25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2"/>
      <c r="G15" s="3" t="s">
        <v>69</v>
      </c>
      <c r="H15" s="3" t="s">
        <v>28</v>
      </c>
      <c r="I15" s="3" t="s">
        <v>70</v>
      </c>
      <c r="J15" s="3" t="s">
        <v>71</v>
      </c>
      <c r="K15" s="3" t="s">
        <v>72</v>
      </c>
      <c r="L15" s="17">
        <v>69.95</v>
      </c>
      <c r="M15" s="4"/>
      <c r="N15" s="4"/>
      <c r="O15" s="4"/>
      <c r="P15" s="4"/>
      <c r="Q15" s="4"/>
      <c r="R15" s="4"/>
      <c r="S15" s="4"/>
      <c r="T15" s="4">
        <f>43-25</f>
        <v>18</v>
      </c>
      <c r="U15" s="4">
        <v>36</v>
      </c>
      <c r="V15" s="4">
        <v>36</v>
      </c>
      <c r="W15" s="4">
        <v>36</v>
      </c>
      <c r="X15" s="4"/>
      <c r="Y15" s="4">
        <v>18</v>
      </c>
      <c r="Z15" s="4">
        <v>18</v>
      </c>
      <c r="AA15" s="4">
        <v>18</v>
      </c>
      <c r="AB15" s="5">
        <f t="shared" si="0"/>
        <v>180</v>
      </c>
      <c r="AC15" s="3" t="s">
        <v>73</v>
      </c>
      <c r="AD15" s="3">
        <v>10</v>
      </c>
      <c r="AE15" s="6">
        <f t="shared" si="1"/>
        <v>18</v>
      </c>
    </row>
    <row r="16" spans="1:31" ht="86.25" customHeight="1" x14ac:dyDescent="0.25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2"/>
      <c r="G16" s="3" t="s">
        <v>69</v>
      </c>
      <c r="H16" s="3" t="s">
        <v>28</v>
      </c>
      <c r="I16" s="3" t="s">
        <v>74</v>
      </c>
      <c r="J16" s="3" t="s">
        <v>75</v>
      </c>
      <c r="K16" s="3" t="s">
        <v>76</v>
      </c>
      <c r="L16" s="17">
        <v>69.95</v>
      </c>
      <c r="M16" s="4"/>
      <c r="N16" s="4"/>
      <c r="O16" s="4"/>
      <c r="P16" s="4"/>
      <c r="Q16" s="4"/>
      <c r="R16" s="4"/>
      <c r="S16" s="4"/>
      <c r="T16" s="4">
        <v>124</v>
      </c>
      <c r="U16" s="4">
        <v>248</v>
      </c>
      <c r="V16" s="4">
        <f>522-150</f>
        <v>372</v>
      </c>
      <c r="W16" s="4">
        <v>248</v>
      </c>
      <c r="X16" s="4"/>
      <c r="Y16" s="4">
        <v>124</v>
      </c>
      <c r="Z16" s="4">
        <v>124</v>
      </c>
      <c r="AA16" s="4"/>
      <c r="AB16" s="5">
        <f t="shared" si="0"/>
        <v>1240</v>
      </c>
      <c r="AC16" s="3" t="s">
        <v>77</v>
      </c>
      <c r="AD16" s="3">
        <v>10</v>
      </c>
      <c r="AE16" s="6">
        <f t="shared" si="1"/>
        <v>124</v>
      </c>
    </row>
    <row r="17" spans="1:31" ht="86.25" customHeight="1" x14ac:dyDescent="0.25">
      <c r="A17" s="1" t="s">
        <v>22</v>
      </c>
      <c r="B17" s="1" t="s">
        <v>23</v>
      </c>
      <c r="C17" s="1" t="s">
        <v>24</v>
      </c>
      <c r="D17" s="1" t="s">
        <v>78</v>
      </c>
      <c r="E17" s="1" t="s">
        <v>79</v>
      </c>
      <c r="F17" s="2"/>
      <c r="G17" s="3" t="s">
        <v>80</v>
      </c>
      <c r="H17" s="3" t="s">
        <v>81</v>
      </c>
      <c r="I17" s="3" t="s">
        <v>82</v>
      </c>
      <c r="J17" s="3" t="s">
        <v>83</v>
      </c>
      <c r="K17" s="3" t="s">
        <v>84</v>
      </c>
      <c r="L17" s="17">
        <v>69.95</v>
      </c>
      <c r="M17" s="4"/>
      <c r="N17" s="4"/>
      <c r="O17" s="4"/>
      <c r="P17" s="4"/>
      <c r="Q17" s="4"/>
      <c r="R17" s="4"/>
      <c r="S17" s="4"/>
      <c r="T17" s="4">
        <f>37-29</f>
        <v>8</v>
      </c>
      <c r="U17" s="4">
        <f>74-58</f>
        <v>16</v>
      </c>
      <c r="V17" s="4">
        <v>16</v>
      </c>
      <c r="W17" s="4">
        <v>16</v>
      </c>
      <c r="X17" s="4"/>
      <c r="Y17" s="4">
        <v>8</v>
      </c>
      <c r="Z17" s="4">
        <v>8</v>
      </c>
      <c r="AA17" s="4">
        <v>8</v>
      </c>
      <c r="AB17" s="5">
        <f t="shared" si="0"/>
        <v>80</v>
      </c>
      <c r="AC17" s="3" t="s">
        <v>73</v>
      </c>
      <c r="AD17" s="3">
        <v>10</v>
      </c>
      <c r="AE17" s="6">
        <f t="shared" si="1"/>
        <v>8</v>
      </c>
    </row>
    <row r="18" spans="1:31" ht="86.25" customHeight="1" x14ac:dyDescent="0.25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41</v>
      </c>
      <c r="F18" s="2"/>
      <c r="G18" s="3" t="s">
        <v>85</v>
      </c>
      <c r="H18" s="3" t="s">
        <v>86</v>
      </c>
      <c r="I18" s="3" t="s">
        <v>87</v>
      </c>
      <c r="J18" s="3" t="s">
        <v>88</v>
      </c>
      <c r="K18" s="3" t="s">
        <v>89</v>
      </c>
      <c r="L18" s="17">
        <v>69.95</v>
      </c>
      <c r="M18" s="4"/>
      <c r="N18" s="4"/>
      <c r="O18" s="4"/>
      <c r="P18" s="4"/>
      <c r="Q18" s="4"/>
      <c r="R18" s="4"/>
      <c r="S18" s="4"/>
      <c r="T18" s="4">
        <v>81</v>
      </c>
      <c r="U18" s="4">
        <v>162</v>
      </c>
      <c r="V18" s="4">
        <v>243</v>
      </c>
      <c r="W18" s="4">
        <v>162</v>
      </c>
      <c r="X18" s="4"/>
      <c r="Y18" s="4">
        <v>81</v>
      </c>
      <c r="Z18" s="4">
        <v>81</v>
      </c>
      <c r="AA18" s="4"/>
      <c r="AB18" s="5">
        <f t="shared" si="0"/>
        <v>810</v>
      </c>
      <c r="AC18" s="3" t="s">
        <v>77</v>
      </c>
      <c r="AD18" s="3">
        <v>10</v>
      </c>
      <c r="AE18" s="6">
        <f t="shared" si="1"/>
        <v>81</v>
      </c>
    </row>
    <row r="19" spans="1:31" ht="86.25" customHeight="1" x14ac:dyDescent="0.25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51</v>
      </c>
      <c r="F19" s="2"/>
      <c r="G19" s="3" t="s">
        <v>90</v>
      </c>
      <c r="H19" s="3" t="s">
        <v>53</v>
      </c>
      <c r="I19" s="3" t="s">
        <v>54</v>
      </c>
      <c r="J19" s="3" t="s">
        <v>91</v>
      </c>
      <c r="K19" s="3" t="s">
        <v>56</v>
      </c>
      <c r="L19" s="17">
        <v>69.95</v>
      </c>
      <c r="M19" s="4"/>
      <c r="N19" s="4"/>
      <c r="O19" s="4"/>
      <c r="P19" s="4"/>
      <c r="Q19" s="4"/>
      <c r="R19" s="4"/>
      <c r="S19" s="4"/>
      <c r="T19" s="4">
        <f>104-94</f>
        <v>10</v>
      </c>
      <c r="U19" s="4">
        <f>208-188</f>
        <v>20</v>
      </c>
      <c r="V19" s="4">
        <v>20</v>
      </c>
      <c r="W19" s="4">
        <v>20</v>
      </c>
      <c r="X19" s="4"/>
      <c r="Y19" s="4">
        <v>10</v>
      </c>
      <c r="Z19" s="4">
        <v>10</v>
      </c>
      <c r="AA19" s="4">
        <v>10</v>
      </c>
      <c r="AB19" s="5">
        <f t="shared" si="0"/>
        <v>100</v>
      </c>
      <c r="AC19" s="3" t="s">
        <v>73</v>
      </c>
      <c r="AD19" s="3">
        <v>10</v>
      </c>
      <c r="AE19" s="6">
        <f t="shared" si="1"/>
        <v>10</v>
      </c>
    </row>
    <row r="20" spans="1:31" ht="86.25" customHeight="1" x14ac:dyDescent="0.25">
      <c r="A20" s="1" t="s">
        <v>22</v>
      </c>
      <c r="B20" s="1" t="s">
        <v>23</v>
      </c>
      <c r="C20" s="1" t="s">
        <v>24</v>
      </c>
      <c r="D20" s="1" t="s">
        <v>25</v>
      </c>
      <c r="E20" s="1" t="s">
        <v>51</v>
      </c>
      <c r="F20" s="2"/>
      <c r="G20" s="3" t="s">
        <v>90</v>
      </c>
      <c r="H20" s="3" t="s">
        <v>53</v>
      </c>
      <c r="I20" s="3" t="s">
        <v>54</v>
      </c>
      <c r="J20" s="3" t="s">
        <v>91</v>
      </c>
      <c r="K20" s="3" t="s">
        <v>56</v>
      </c>
      <c r="L20" s="17">
        <v>69.95</v>
      </c>
      <c r="M20" s="4"/>
      <c r="N20" s="4"/>
      <c r="O20" s="4"/>
      <c r="P20" s="4"/>
      <c r="Q20" s="4"/>
      <c r="R20" s="4"/>
      <c r="S20" s="4"/>
      <c r="T20" s="4"/>
      <c r="U20" s="4">
        <v>2</v>
      </c>
      <c r="V20" s="4">
        <v>4</v>
      </c>
      <c r="W20" s="4">
        <v>4</v>
      </c>
      <c r="X20" s="4"/>
      <c r="Y20" s="4">
        <v>2</v>
      </c>
      <c r="Z20" s="4">
        <v>2</v>
      </c>
      <c r="AA20" s="4">
        <v>2</v>
      </c>
      <c r="AB20" s="5">
        <f t="shared" si="0"/>
        <v>16</v>
      </c>
      <c r="AC20" s="3" t="s">
        <v>92</v>
      </c>
      <c r="AD20" s="3">
        <v>8</v>
      </c>
      <c r="AE20" s="6">
        <f t="shared" si="1"/>
        <v>2</v>
      </c>
    </row>
    <row r="21" spans="1:31" ht="86.25" customHeight="1" x14ac:dyDescent="0.25">
      <c r="A21" s="1" t="s">
        <v>22</v>
      </c>
      <c r="B21" s="1" t="s">
        <v>23</v>
      </c>
      <c r="C21" s="1" t="s">
        <v>24</v>
      </c>
      <c r="D21" s="1" t="s">
        <v>25</v>
      </c>
      <c r="E21" s="1" t="s">
        <v>51</v>
      </c>
      <c r="F21" s="2"/>
      <c r="G21" s="3" t="s">
        <v>90</v>
      </c>
      <c r="H21" s="3" t="s">
        <v>53</v>
      </c>
      <c r="I21" s="3" t="s">
        <v>54</v>
      </c>
      <c r="J21" s="3" t="s">
        <v>91</v>
      </c>
      <c r="K21" s="3" t="s">
        <v>56</v>
      </c>
      <c r="L21" s="17">
        <v>69.95</v>
      </c>
      <c r="M21" s="4"/>
      <c r="N21" s="4"/>
      <c r="O21" s="4"/>
      <c r="P21" s="4"/>
      <c r="Q21" s="4"/>
      <c r="R21" s="4"/>
      <c r="S21" s="4"/>
      <c r="T21" s="4">
        <f>625-38-40</f>
        <v>547</v>
      </c>
      <c r="U21" s="4">
        <f>587-40</f>
        <v>547</v>
      </c>
      <c r="V21" s="4">
        <f>1250-76-80</f>
        <v>1094</v>
      </c>
      <c r="W21" s="4">
        <f>1174-80</f>
        <v>1094</v>
      </c>
      <c r="X21" s="4"/>
      <c r="Y21" s="4">
        <f>587-40</f>
        <v>547</v>
      </c>
      <c r="Z21" s="4">
        <f>587-40</f>
        <v>547</v>
      </c>
      <c r="AA21" s="4"/>
      <c r="AB21" s="5">
        <f t="shared" si="0"/>
        <v>4376</v>
      </c>
      <c r="AC21" s="3" t="s">
        <v>93</v>
      </c>
      <c r="AD21" s="3">
        <v>8</v>
      </c>
      <c r="AE21" s="6">
        <f t="shared" si="1"/>
        <v>547</v>
      </c>
    </row>
    <row r="22" spans="1:31" ht="86.25" customHeight="1" x14ac:dyDescent="0.25">
      <c r="A22" s="1" t="s">
        <v>22</v>
      </c>
      <c r="B22" s="1" t="s">
        <v>23</v>
      </c>
      <c r="C22" s="1" t="s">
        <v>24</v>
      </c>
      <c r="D22" s="1" t="s">
        <v>78</v>
      </c>
      <c r="E22" s="1" t="s">
        <v>94</v>
      </c>
      <c r="F22" s="2"/>
      <c r="G22" s="3" t="s">
        <v>95</v>
      </c>
      <c r="H22" s="3" t="s">
        <v>96</v>
      </c>
      <c r="I22" s="3" t="s">
        <v>97</v>
      </c>
      <c r="J22" s="3" t="s">
        <v>98</v>
      </c>
      <c r="K22" s="3" t="s">
        <v>99</v>
      </c>
      <c r="L22" s="17">
        <v>69.95</v>
      </c>
      <c r="M22" s="4"/>
      <c r="N22" s="4"/>
      <c r="O22" s="4"/>
      <c r="P22" s="4"/>
      <c r="Q22" s="4"/>
      <c r="R22" s="4"/>
      <c r="S22" s="4"/>
      <c r="T22" s="4">
        <v>19</v>
      </c>
      <c r="U22" s="4">
        <v>38</v>
      </c>
      <c r="V22" s="4">
        <v>38</v>
      </c>
      <c r="W22" s="4">
        <v>38</v>
      </c>
      <c r="X22" s="4"/>
      <c r="Y22" s="4">
        <v>19</v>
      </c>
      <c r="Z22" s="4">
        <v>19</v>
      </c>
      <c r="AA22" s="4">
        <v>19</v>
      </c>
      <c r="AB22" s="5">
        <f t="shared" si="0"/>
        <v>190</v>
      </c>
      <c r="AC22" s="3" t="s">
        <v>73</v>
      </c>
      <c r="AD22" s="3">
        <v>10</v>
      </c>
      <c r="AE22" s="6">
        <f t="shared" si="1"/>
        <v>19</v>
      </c>
    </row>
    <row r="23" spans="1:31" ht="86.25" customHeight="1" x14ac:dyDescent="0.25">
      <c r="A23" s="1" t="s">
        <v>22</v>
      </c>
      <c r="B23" s="1" t="s">
        <v>23</v>
      </c>
      <c r="C23" s="1" t="s">
        <v>24</v>
      </c>
      <c r="D23" s="1" t="s">
        <v>25</v>
      </c>
      <c r="E23" s="1" t="s">
        <v>100</v>
      </c>
      <c r="F23" s="2"/>
      <c r="G23" s="3" t="s">
        <v>101</v>
      </c>
      <c r="H23" s="3" t="s">
        <v>102</v>
      </c>
      <c r="I23" s="3" t="s">
        <v>54</v>
      </c>
      <c r="J23" s="3" t="s">
        <v>103</v>
      </c>
      <c r="K23" s="3" t="s">
        <v>104</v>
      </c>
      <c r="L23" s="17">
        <v>69.95</v>
      </c>
      <c r="M23" s="4"/>
      <c r="N23" s="4"/>
      <c r="O23" s="4"/>
      <c r="P23" s="4"/>
      <c r="Q23" s="4"/>
      <c r="R23" s="4"/>
      <c r="S23" s="4"/>
      <c r="T23" s="4">
        <f>291-50</f>
        <v>241</v>
      </c>
      <c r="U23" s="4">
        <v>482</v>
      </c>
      <c r="V23" s="4">
        <f>873-150</f>
        <v>723</v>
      </c>
      <c r="W23" s="4">
        <v>482</v>
      </c>
      <c r="X23" s="4"/>
      <c r="Y23" s="4">
        <v>241</v>
      </c>
      <c r="Z23" s="4">
        <v>241</v>
      </c>
      <c r="AA23" s="4"/>
      <c r="AB23" s="5">
        <f t="shared" si="0"/>
        <v>2410</v>
      </c>
      <c r="AC23" s="3" t="s">
        <v>77</v>
      </c>
      <c r="AD23" s="3">
        <v>10</v>
      </c>
      <c r="AE23" s="6">
        <f t="shared" si="1"/>
        <v>241</v>
      </c>
    </row>
    <row r="24" spans="1:31" ht="86.25" customHeight="1" x14ac:dyDescent="0.25">
      <c r="A24" s="1" t="s">
        <v>22</v>
      </c>
      <c r="B24" s="1" t="s">
        <v>23</v>
      </c>
      <c r="C24" s="1" t="s">
        <v>24</v>
      </c>
      <c r="D24" s="1" t="s">
        <v>25</v>
      </c>
      <c r="E24" s="1" t="s">
        <v>100</v>
      </c>
      <c r="F24" s="2"/>
      <c r="G24" s="3" t="s">
        <v>101</v>
      </c>
      <c r="H24" s="3" t="s">
        <v>102</v>
      </c>
      <c r="I24" s="3" t="s">
        <v>65</v>
      </c>
      <c r="J24" s="3" t="s">
        <v>105</v>
      </c>
      <c r="K24" s="3" t="s">
        <v>106</v>
      </c>
      <c r="L24" s="17">
        <v>69.95</v>
      </c>
      <c r="M24" s="4"/>
      <c r="N24" s="4"/>
      <c r="O24" s="4"/>
      <c r="P24" s="4"/>
      <c r="Q24" s="4"/>
      <c r="R24" s="4"/>
      <c r="S24" s="4"/>
      <c r="T24" s="4">
        <v>4</v>
      </c>
      <c r="U24" s="4">
        <v>8</v>
      </c>
      <c r="V24" s="4">
        <v>8</v>
      </c>
      <c r="W24" s="4">
        <v>8</v>
      </c>
      <c r="X24" s="4"/>
      <c r="Y24" s="4">
        <v>4</v>
      </c>
      <c r="Z24" s="4">
        <v>4</v>
      </c>
      <c r="AA24" s="4">
        <v>4</v>
      </c>
      <c r="AB24" s="5">
        <f t="shared" si="0"/>
        <v>40</v>
      </c>
      <c r="AC24" s="3" t="s">
        <v>73</v>
      </c>
      <c r="AD24" s="3">
        <v>10</v>
      </c>
      <c r="AE24" s="6">
        <f t="shared" si="1"/>
        <v>4</v>
      </c>
    </row>
    <row r="25" spans="1:31" ht="86.25" customHeight="1" x14ac:dyDescent="0.25">
      <c r="A25" s="1" t="s">
        <v>22</v>
      </c>
      <c r="B25" s="1" t="s">
        <v>23</v>
      </c>
      <c r="C25" s="1" t="s">
        <v>24</v>
      </c>
      <c r="D25" s="1" t="s">
        <v>25</v>
      </c>
      <c r="E25" s="1" t="s">
        <v>100</v>
      </c>
      <c r="F25" s="2"/>
      <c r="G25" s="3" t="s">
        <v>101</v>
      </c>
      <c r="H25" s="3" t="s">
        <v>102</v>
      </c>
      <c r="I25" s="3" t="s">
        <v>65</v>
      </c>
      <c r="J25" s="3" t="s">
        <v>105</v>
      </c>
      <c r="K25" s="3" t="s">
        <v>106</v>
      </c>
      <c r="L25" s="17">
        <v>69.95</v>
      </c>
      <c r="M25" s="4"/>
      <c r="N25" s="4"/>
      <c r="O25" s="4"/>
      <c r="P25" s="4"/>
      <c r="Q25" s="4"/>
      <c r="R25" s="4"/>
      <c r="S25" s="4"/>
      <c r="T25" s="4">
        <f>532-50</f>
        <v>482</v>
      </c>
      <c r="U25" s="4">
        <f>1064-100</f>
        <v>964</v>
      </c>
      <c r="V25" s="4">
        <f>1596-150</f>
        <v>1446</v>
      </c>
      <c r="W25" s="4">
        <v>964</v>
      </c>
      <c r="X25" s="4"/>
      <c r="Y25" s="4">
        <v>482</v>
      </c>
      <c r="Z25" s="4">
        <v>482</v>
      </c>
      <c r="AA25" s="4"/>
      <c r="AB25" s="5">
        <f t="shared" si="0"/>
        <v>4820</v>
      </c>
      <c r="AC25" s="3" t="s">
        <v>77</v>
      </c>
      <c r="AD25" s="3">
        <v>10</v>
      </c>
      <c r="AE25" s="6">
        <f t="shared" si="1"/>
        <v>482</v>
      </c>
    </row>
    <row r="26" spans="1:31" ht="86.25" customHeight="1" x14ac:dyDescent="0.25">
      <c r="A26" s="1" t="s">
        <v>22</v>
      </c>
      <c r="B26" s="1" t="s">
        <v>23</v>
      </c>
      <c r="C26" s="1" t="s">
        <v>24</v>
      </c>
      <c r="D26" s="1" t="s">
        <v>25</v>
      </c>
      <c r="E26" s="1" t="s">
        <v>26</v>
      </c>
      <c r="F26" s="2"/>
      <c r="G26" s="3" t="s">
        <v>107</v>
      </c>
      <c r="H26" s="3" t="s">
        <v>108</v>
      </c>
      <c r="I26" s="3" t="s">
        <v>109</v>
      </c>
      <c r="J26" s="3" t="s">
        <v>110</v>
      </c>
      <c r="K26" s="3" t="s">
        <v>111</v>
      </c>
      <c r="L26" s="17">
        <v>69.95</v>
      </c>
      <c r="M26" s="4">
        <f>433-60</f>
        <v>373</v>
      </c>
      <c r="N26" s="4">
        <v>373</v>
      </c>
      <c r="O26" s="4">
        <v>373</v>
      </c>
      <c r="P26" s="4">
        <v>373</v>
      </c>
      <c r="Q26" s="4">
        <v>373</v>
      </c>
      <c r="R26" s="4">
        <f>866-120</f>
        <v>746</v>
      </c>
      <c r="S26" s="4">
        <v>373</v>
      </c>
      <c r="T26" s="4"/>
      <c r="U26" s="4"/>
      <c r="V26" s="4"/>
      <c r="W26" s="4"/>
      <c r="X26" s="4"/>
      <c r="Y26" s="4"/>
      <c r="Z26" s="4"/>
      <c r="AA26" s="4"/>
      <c r="AB26" s="5">
        <f t="shared" si="0"/>
        <v>2984</v>
      </c>
      <c r="AC26" s="3" t="s">
        <v>112</v>
      </c>
      <c r="AD26" s="3">
        <v>8</v>
      </c>
      <c r="AE26" s="6">
        <f t="shared" si="1"/>
        <v>373</v>
      </c>
    </row>
    <row r="27" spans="1:31" ht="86.25" customHeight="1" x14ac:dyDescent="0.25">
      <c r="A27" s="1" t="s">
        <v>22</v>
      </c>
      <c r="B27" s="1" t="s">
        <v>23</v>
      </c>
      <c r="C27" s="1" t="s">
        <v>24</v>
      </c>
      <c r="D27" s="1" t="s">
        <v>25</v>
      </c>
      <c r="E27" s="1" t="s">
        <v>26</v>
      </c>
      <c r="F27" s="2"/>
      <c r="G27" s="3" t="s">
        <v>113</v>
      </c>
      <c r="H27" s="3" t="s">
        <v>114</v>
      </c>
      <c r="I27" s="3" t="s">
        <v>109</v>
      </c>
      <c r="J27" s="3" t="s">
        <v>115</v>
      </c>
      <c r="K27" s="3" t="s">
        <v>111</v>
      </c>
      <c r="L27" s="17">
        <v>69.95</v>
      </c>
      <c r="M27" s="4">
        <f>455-60</f>
        <v>395</v>
      </c>
      <c r="N27" s="4">
        <v>395</v>
      </c>
      <c r="O27" s="4">
        <v>395</v>
      </c>
      <c r="P27" s="4">
        <v>395</v>
      </c>
      <c r="Q27" s="4">
        <v>395</v>
      </c>
      <c r="R27" s="4">
        <f>910-120</f>
        <v>790</v>
      </c>
      <c r="S27" s="4">
        <v>395</v>
      </c>
      <c r="T27" s="4"/>
      <c r="U27" s="4"/>
      <c r="V27" s="4"/>
      <c r="W27" s="4"/>
      <c r="X27" s="4"/>
      <c r="Y27" s="4"/>
      <c r="Z27" s="4"/>
      <c r="AA27" s="4"/>
      <c r="AB27" s="5">
        <f t="shared" si="0"/>
        <v>3160</v>
      </c>
      <c r="AC27" s="3" t="s">
        <v>112</v>
      </c>
      <c r="AD27" s="3">
        <v>8</v>
      </c>
      <c r="AE27" s="6">
        <f t="shared" si="1"/>
        <v>395</v>
      </c>
    </row>
    <row r="28" spans="1:31" ht="86.25" customHeight="1" x14ac:dyDescent="0.25">
      <c r="A28" s="1" t="s">
        <v>22</v>
      </c>
      <c r="B28" s="1" t="s">
        <v>23</v>
      </c>
      <c r="C28" s="1" t="s">
        <v>24</v>
      </c>
      <c r="D28" s="1" t="s">
        <v>25</v>
      </c>
      <c r="E28" s="1" t="s">
        <v>100</v>
      </c>
      <c r="F28"/>
      <c r="G28" s="3" t="s">
        <v>116</v>
      </c>
      <c r="H28" s="3" t="s">
        <v>117</v>
      </c>
      <c r="I28" s="3" t="s">
        <v>54</v>
      </c>
      <c r="J28" s="3" t="s">
        <v>118</v>
      </c>
      <c r="K28" s="3" t="s">
        <v>104</v>
      </c>
      <c r="L28" s="17">
        <v>69.95</v>
      </c>
      <c r="M28" s="4">
        <f>201-40</f>
        <v>161</v>
      </c>
      <c r="N28" s="4">
        <v>161</v>
      </c>
      <c r="O28" s="4">
        <v>161</v>
      </c>
      <c r="P28" s="4">
        <v>161</v>
      </c>
      <c r="Q28" s="4">
        <f>402-80</f>
        <v>322</v>
      </c>
      <c r="R28" s="4">
        <v>322</v>
      </c>
      <c r="S28" s="4">
        <v>322</v>
      </c>
      <c r="T28" s="4"/>
      <c r="U28" s="4"/>
      <c r="V28" s="4"/>
      <c r="W28" s="4"/>
      <c r="X28" s="4"/>
      <c r="Y28" s="4"/>
      <c r="Z28" s="4"/>
      <c r="AA28" s="4"/>
      <c r="AB28" s="5">
        <f t="shared" si="0"/>
        <v>1610</v>
      </c>
      <c r="AC28" s="3" t="s">
        <v>119</v>
      </c>
      <c r="AD28" s="3">
        <v>10</v>
      </c>
      <c r="AE28" s="6">
        <f t="shared" si="1"/>
        <v>161</v>
      </c>
    </row>
    <row r="29" spans="1:31" ht="86.25" customHeight="1" x14ac:dyDescent="0.25">
      <c r="A29" s="1" t="s">
        <v>22</v>
      </c>
      <c r="B29" s="1" t="s">
        <v>23</v>
      </c>
      <c r="C29" s="1" t="s">
        <v>24</v>
      </c>
      <c r="D29" s="1" t="s">
        <v>25</v>
      </c>
      <c r="E29" s="1" t="s">
        <v>100</v>
      </c>
      <c r="F29" s="2"/>
      <c r="G29" s="3" t="s">
        <v>116</v>
      </c>
      <c r="H29" s="3" t="s">
        <v>117</v>
      </c>
      <c r="I29" s="3" t="s">
        <v>54</v>
      </c>
      <c r="J29" s="3" t="s">
        <v>118</v>
      </c>
      <c r="K29" s="3" t="s">
        <v>104</v>
      </c>
      <c r="L29" s="17">
        <v>69.95</v>
      </c>
      <c r="M29" s="4">
        <v>81</v>
      </c>
      <c r="N29" s="4">
        <v>81</v>
      </c>
      <c r="O29" s="4">
        <v>81</v>
      </c>
      <c r="P29" s="4">
        <v>81</v>
      </c>
      <c r="Q29" s="4">
        <v>81</v>
      </c>
      <c r="R29" s="4">
        <v>162</v>
      </c>
      <c r="S29" s="4">
        <v>81</v>
      </c>
      <c r="T29" s="4"/>
      <c r="U29" s="4"/>
      <c r="V29" s="4"/>
      <c r="W29" s="4"/>
      <c r="X29" s="4"/>
      <c r="Y29" s="4"/>
      <c r="Z29" s="4"/>
      <c r="AA29" s="4"/>
      <c r="AB29" s="5">
        <f t="shared" si="0"/>
        <v>648</v>
      </c>
      <c r="AC29" s="3" t="s">
        <v>112</v>
      </c>
      <c r="AD29" s="3">
        <v>8</v>
      </c>
      <c r="AE29" s="6">
        <f t="shared" si="1"/>
        <v>81</v>
      </c>
    </row>
    <row r="30" spans="1:31" ht="86.25" customHeight="1" x14ac:dyDescent="0.25">
      <c r="A30" s="1" t="s">
        <v>22</v>
      </c>
      <c r="B30" s="1" t="s">
        <v>23</v>
      </c>
      <c r="C30" s="1" t="s">
        <v>24</v>
      </c>
      <c r="D30" s="1" t="s">
        <v>25</v>
      </c>
      <c r="E30" s="1" t="s">
        <v>100</v>
      </c>
      <c r="F30" s="2"/>
      <c r="G30" s="3" t="s">
        <v>116</v>
      </c>
      <c r="H30" s="3" t="s">
        <v>117</v>
      </c>
      <c r="I30" s="3" t="s">
        <v>120</v>
      </c>
      <c r="J30" s="3" t="s">
        <v>121</v>
      </c>
      <c r="K30" s="3" t="s">
        <v>122</v>
      </c>
      <c r="L30" s="17">
        <v>69.95</v>
      </c>
      <c r="M30" s="4">
        <v>19</v>
      </c>
      <c r="N30" s="4">
        <v>19</v>
      </c>
      <c r="O30" s="4">
        <v>19</v>
      </c>
      <c r="P30" s="4">
        <v>19</v>
      </c>
      <c r="Q30" s="4">
        <f>118-80</f>
        <v>38</v>
      </c>
      <c r="R30" s="4">
        <v>38</v>
      </c>
      <c r="S30" s="4">
        <v>38</v>
      </c>
      <c r="T30" s="4"/>
      <c r="U30" s="4"/>
      <c r="V30" s="4"/>
      <c r="W30" s="4"/>
      <c r="X30" s="4"/>
      <c r="Y30" s="4"/>
      <c r="Z30" s="4"/>
      <c r="AA30" s="4"/>
      <c r="AB30" s="5">
        <f t="shared" si="0"/>
        <v>190</v>
      </c>
      <c r="AC30" s="3" t="s">
        <v>119</v>
      </c>
      <c r="AD30" s="3">
        <v>10</v>
      </c>
      <c r="AE30" s="6">
        <f t="shared" si="1"/>
        <v>19</v>
      </c>
    </row>
    <row r="31" spans="1:31" s="7" customFormat="1" ht="31.5" x14ac:dyDescent="0.25">
      <c r="L31" s="14"/>
      <c r="AB31" s="18">
        <f>SUM(AB2:AB30)</f>
        <v>40894</v>
      </c>
    </row>
    <row r="36" spans="28:28" x14ac:dyDescent="0.25">
      <c r="AB36" s="8"/>
    </row>
  </sheetData>
  <autoFilter ref="A1:AE31">
    <sortState ref="A2:AG31">
      <sortCondition ref="G1:G31"/>
    </sortState>
  </autoFilter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 FOOTWEAR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2026-01-23T09:39:47Z</dcterms:created>
  <dcterms:modified xsi:type="dcterms:W3CDTF">2026-01-26T08:59:29Z</dcterms:modified>
  <cp:category/>
</cp:coreProperties>
</file>